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9345" activeTab="0"/>
  </bookViews>
  <sheets>
    <sheet name="Résultats" sheetId="1" r:id="rId1"/>
  </sheets>
  <definedNames/>
  <calcPr fullCalcOnLoad="1"/>
</workbook>
</file>

<file path=xl/sharedStrings.xml><?xml version="1.0" encoding="utf-8"?>
<sst xmlns="http://schemas.openxmlformats.org/spreadsheetml/2006/main" count="148" uniqueCount="74">
  <si>
    <t>page 6</t>
  </si>
  <si>
    <t>pipette de 20mL classe AS</t>
  </si>
  <si>
    <t>Volume prélevé</t>
  </si>
  <si>
    <t>L</t>
  </si>
  <si>
    <t>distribution</t>
  </si>
  <si>
    <t>a</t>
  </si>
  <si>
    <t>rectangulaire</t>
  </si>
  <si>
    <t>a/(racine 3)</t>
  </si>
  <si>
    <t>triangle</t>
  </si>
  <si>
    <t>a/(racine 6)</t>
  </si>
  <si>
    <t>Résultat d'étalonnage</t>
  </si>
  <si>
    <t>normale</t>
  </si>
  <si>
    <t>somme</t>
  </si>
  <si>
    <t>Burette de 25mL</t>
  </si>
  <si>
    <t>volume équivalent lu</t>
  </si>
  <si>
    <t>u(volume équivalent)</t>
  </si>
  <si>
    <t>page 8</t>
  </si>
  <si>
    <t>pesée de la masse de CaCO3</t>
  </si>
  <si>
    <t xml:space="preserve">m = </t>
  </si>
  <si>
    <t>g</t>
  </si>
  <si>
    <t>EMT = e</t>
  </si>
  <si>
    <t>triangulaire</t>
  </si>
  <si>
    <t>d</t>
  </si>
  <si>
    <t>page 9</t>
  </si>
  <si>
    <t>Volume</t>
  </si>
  <si>
    <t>Masse molaire</t>
  </si>
  <si>
    <t>Poids atomique</t>
  </si>
  <si>
    <t>Ca</t>
  </si>
  <si>
    <t>C</t>
  </si>
  <si>
    <t>O</t>
  </si>
  <si>
    <t>O3</t>
  </si>
  <si>
    <t>page 10</t>
  </si>
  <si>
    <t>x</t>
  </si>
  <si>
    <t>description</t>
  </si>
  <si>
    <t>masse pesée</t>
  </si>
  <si>
    <t>P</t>
  </si>
  <si>
    <t xml:space="preserve">pureté </t>
  </si>
  <si>
    <t>volume de la solution</t>
  </si>
  <si>
    <t>masse molaire</t>
  </si>
  <si>
    <t>concentration CaCO3</t>
  </si>
  <si>
    <t>racine((u(x)/x)²)</t>
  </si>
  <si>
    <t>somme((u(x)/x)²)</t>
  </si>
  <si>
    <t>concentration sol étalon</t>
  </si>
  <si>
    <t>volume versé d'EDTA</t>
  </si>
  <si>
    <t>volume prélevé de CaCO3</t>
  </si>
  <si>
    <t>concentration EDTA</t>
  </si>
  <si>
    <r>
      <t xml:space="preserve">formule </t>
    </r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</si>
  <si>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</si>
  <si>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  <r>
      <rPr>
        <b/>
        <i/>
        <sz val="10"/>
        <rFont val="Arial"/>
        <family val="2"/>
      </rPr>
      <t>²</t>
    </r>
  </si>
  <si>
    <r>
      <t>u</t>
    </r>
    <r>
      <rPr>
        <b/>
        <sz val="10"/>
        <rFont val="Arial"/>
        <family val="2"/>
      </rPr>
      <t xml:space="preserve"> température</t>
    </r>
  </si>
  <si>
    <r>
      <t>2,1 x 10</t>
    </r>
    <r>
      <rPr>
        <vertAlign val="superscript"/>
        <sz val="10"/>
        <rFont val="Arial"/>
        <family val="2"/>
      </rPr>
      <t xml:space="preserve">-4 </t>
    </r>
    <r>
      <rPr>
        <sz val="10"/>
        <rFont val="Arial"/>
        <family val="0"/>
      </rPr>
      <t xml:space="preserve">x </t>
    </r>
    <r>
      <rPr>
        <sz val="10"/>
        <rFont val="Symbol"/>
        <family val="1"/>
      </rPr>
      <t>D</t>
    </r>
    <r>
      <rPr>
        <sz val="10"/>
        <rFont val="Arial"/>
        <family val="0"/>
      </rPr>
      <t>T x V</t>
    </r>
  </si>
  <si>
    <r>
      <t>u</t>
    </r>
    <r>
      <rPr>
        <b/>
        <sz val="10"/>
        <rFont val="Arial"/>
        <family val="2"/>
      </rPr>
      <t xml:space="preserve"> fabricant</t>
    </r>
  </si>
  <si>
    <r>
      <t>EMT = 0,2 % x V</t>
    </r>
    <r>
      <rPr>
        <vertAlign val="subscript"/>
        <sz val="10"/>
        <rFont val="Arial"/>
        <family val="2"/>
      </rPr>
      <t>total</t>
    </r>
  </si>
  <si>
    <r>
      <t>u</t>
    </r>
    <r>
      <rPr>
        <b/>
        <sz val="10"/>
        <rFont val="Arial"/>
        <family val="2"/>
      </rPr>
      <t xml:space="preserve"> répétabilité-ajustage </t>
    </r>
  </si>
  <si>
    <r>
      <t>u</t>
    </r>
    <r>
      <rPr>
        <b/>
        <sz val="10"/>
        <rFont val="Arial"/>
        <family val="2"/>
      </rPr>
      <t>( prélevement)</t>
    </r>
  </si>
  <si>
    <r>
      <t>racine(</t>
    </r>
    <r>
      <rPr>
        <b/>
        <i/>
        <sz val="10"/>
        <rFont val="Arial"/>
        <family val="2"/>
      </rPr>
      <t>u²</t>
    </r>
    <r>
      <rPr>
        <b/>
        <sz val="10"/>
        <rFont val="Arial"/>
        <family val="2"/>
      </rPr>
      <t>)</t>
    </r>
  </si>
  <si>
    <r>
      <t>EMT = 0,2% x V</t>
    </r>
    <r>
      <rPr>
        <vertAlign val="subscript"/>
        <sz val="10"/>
        <rFont val="Arial"/>
        <family val="2"/>
      </rPr>
      <t>total</t>
    </r>
  </si>
  <si>
    <r>
      <t>racine(</t>
    </r>
    <r>
      <rPr>
        <b/>
        <i/>
        <sz val="10"/>
        <rFont val="Arial"/>
        <family val="2"/>
      </rPr>
      <t>u²)</t>
    </r>
  </si>
  <si>
    <r>
      <t>u</t>
    </r>
    <r>
      <rPr>
        <b/>
        <sz val="10"/>
        <rFont val="Arial"/>
        <family val="2"/>
      </rPr>
      <t xml:space="preserve"> vérification</t>
    </r>
  </si>
  <si>
    <r>
      <t>u</t>
    </r>
    <r>
      <rPr>
        <b/>
        <sz val="10"/>
        <rFont val="Arial"/>
        <family val="2"/>
      </rPr>
      <t xml:space="preserve"> lisibilité (masse)</t>
    </r>
  </si>
  <si>
    <r>
      <t>u</t>
    </r>
    <r>
      <rPr>
        <b/>
        <sz val="10"/>
        <rFont val="Arial"/>
        <family val="2"/>
      </rPr>
      <t xml:space="preserve"> lisibilité (tare)</t>
    </r>
  </si>
  <si>
    <r>
      <t>u</t>
    </r>
    <r>
      <rPr>
        <b/>
        <sz val="10"/>
        <rFont val="Arial"/>
        <family val="2"/>
      </rPr>
      <t xml:space="preserve"> (m)</t>
    </r>
  </si>
  <si>
    <r>
      <t xml:space="preserve">u </t>
    </r>
    <r>
      <rPr>
        <b/>
        <sz val="10"/>
        <rFont val="Arial"/>
        <family val="2"/>
      </rPr>
      <t>(V)</t>
    </r>
  </si>
  <si>
    <r>
      <t>u</t>
    </r>
    <r>
      <rPr>
        <b/>
        <sz val="10"/>
        <rFont val="Arial"/>
        <family val="2"/>
      </rPr>
      <t>(CaCO3)</t>
    </r>
  </si>
  <si>
    <r>
      <t xml:space="preserve">valeur </t>
    </r>
    <r>
      <rPr>
        <b/>
        <i/>
        <sz val="10"/>
        <rFont val="Arial"/>
        <family val="2"/>
      </rPr>
      <t>x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</si>
  <si>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x</t>
    </r>
  </si>
  <si>
    <r>
      <t>(</t>
    </r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)²</t>
    </r>
  </si>
  <si>
    <r>
      <t xml:space="preserve">m </t>
    </r>
    <r>
      <rPr>
        <b/>
        <sz val="10"/>
        <rFont val="Arial"/>
        <family val="2"/>
      </rPr>
      <t>(g)</t>
    </r>
  </si>
  <si>
    <r>
      <t>V</t>
    </r>
    <r>
      <rPr>
        <b/>
        <sz val="10"/>
        <rFont val="Arial"/>
        <family val="2"/>
      </rPr>
      <t xml:space="preserve"> (L)</t>
    </r>
  </si>
  <si>
    <r>
      <t>M</t>
    </r>
    <r>
      <rPr>
        <b/>
        <sz val="10"/>
        <rFont val="Arial"/>
        <family val="2"/>
      </rPr>
      <t xml:space="preserve"> (g/mol)</t>
    </r>
  </si>
  <si>
    <r>
      <t>C</t>
    </r>
    <r>
      <rPr>
        <b/>
        <sz val="10"/>
        <rFont val="Arial"/>
        <family val="2"/>
      </rPr>
      <t xml:space="preserve"> (mol/L)</t>
    </r>
  </si>
  <si>
    <r>
      <t>C</t>
    </r>
    <r>
      <rPr>
        <b/>
        <sz val="10"/>
        <rFont val="Arial"/>
        <family val="2"/>
      </rPr>
      <t>(CaCO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 (mol/L)</t>
    </r>
  </si>
  <si>
    <r>
      <t>V</t>
    </r>
    <r>
      <rPr>
        <b/>
        <vertAlign val="subscript"/>
        <sz val="10"/>
        <rFont val="Arial"/>
        <family val="2"/>
      </rPr>
      <t>eq</t>
    </r>
    <r>
      <rPr>
        <b/>
        <sz val="10"/>
        <rFont val="Arial"/>
        <family val="2"/>
      </rPr>
      <t xml:space="preserve"> (L)</t>
    </r>
  </si>
  <si>
    <r>
      <t>V</t>
    </r>
    <r>
      <rPr>
        <b/>
        <sz val="10"/>
        <rFont val="Arial"/>
        <family val="2"/>
      </rPr>
      <t>(CaCO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 (L)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</si>
</sst>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"/>
    <numFmt numFmtId="167" formatCode="0.000000"/>
    <numFmt numFmtId="168" formatCode="0.0000"/>
    <numFmt numFmtId="169" formatCode="0.0000000"/>
    <numFmt numFmtId="170" formatCode="0.00000000"/>
    <numFmt numFmtId="171" formatCode="0.000000000"/>
    <numFmt numFmtId="172" formatCode="&quot;Vrai&quot;;&quot;Vrai&quot;;&quot;Faux&quot;"/>
    <numFmt numFmtId="173" formatCode="&quot;Actif&quot;;&quot;Actif&quot;;&quot;Inactif&quot;"/>
    <numFmt numFmtId="174" formatCode="0.000000E+00"/>
    <numFmt numFmtId="175" formatCode="0.00000E+00"/>
    <numFmt numFmtId="176" formatCode="0.0000E+00"/>
    <numFmt numFmtId="177" formatCode="0.00000000E+00"/>
    <numFmt numFmtId="178" formatCode="0.0000000E+00"/>
    <numFmt numFmtId="179" formatCode="0.000E+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Comic Sans MS"/>
      <family val="4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175" fontId="0" fillId="0" borderId="15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5" fontId="0" fillId="2" borderId="19" xfId="0" applyNumberFormat="1" applyFill="1" applyBorder="1" applyAlignment="1">
      <alignment horizontal="center" vertical="center"/>
    </xf>
    <xf numFmtId="175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1" xfId="0" applyFill="1" applyBorder="1" applyAlignment="1">
      <alignment horizontal="right" vertical="center"/>
    </xf>
    <xf numFmtId="175" fontId="0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175" fontId="0" fillId="0" borderId="25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/>
    </xf>
    <xf numFmtId="175" fontId="8" fillId="0" borderId="18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7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175" fontId="0" fillId="0" borderId="30" xfId="0" applyNumberForma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4" fontId="0" fillId="0" borderId="32" xfId="0" applyNumberFormat="1" applyFill="1" applyBorder="1" applyAlignment="1">
      <alignment horizontal="center" vertical="center"/>
    </xf>
    <xf numFmtId="175" fontId="0" fillId="0" borderId="32" xfId="0" applyNumberFormat="1" applyFill="1" applyBorder="1" applyAlignment="1">
      <alignment horizontal="center" vertical="center"/>
    </xf>
    <xf numFmtId="175" fontId="0" fillId="0" borderId="33" xfId="0" applyNumberFormat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5" fontId="0" fillId="0" borderId="6" xfId="0" applyNumberFormat="1" applyFill="1" applyBorder="1" applyAlignment="1">
      <alignment horizontal="center" vertical="center"/>
    </xf>
    <xf numFmtId="175" fontId="0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5" fontId="0" fillId="0" borderId="14" xfId="0" applyNumberFormat="1" applyFill="1" applyBorder="1" applyAlignment="1">
      <alignment horizontal="center" vertical="center"/>
    </xf>
    <xf numFmtId="175" fontId="0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75" fontId="0" fillId="2" borderId="21" xfId="0" applyNumberFormat="1" applyFill="1" applyBorder="1" applyAlignment="1">
      <alignment horizontal="center" vertical="center"/>
    </xf>
    <xf numFmtId="175" fontId="0" fillId="2" borderId="40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D63" sqref="D63"/>
    </sheetView>
  </sheetViews>
  <sheetFormatPr defaultColWidth="11.421875" defaultRowHeight="12.75"/>
  <cols>
    <col min="1" max="1" width="8.140625" style="0" bestFit="1" customWidth="1"/>
    <col min="2" max="2" width="27.8515625" style="0" bestFit="1" customWidth="1"/>
    <col min="3" max="3" width="22.421875" style="42" bestFit="1" customWidth="1"/>
    <col min="4" max="4" width="13.421875" style="42" customWidth="1"/>
    <col min="5" max="6" width="15.7109375" style="42" customWidth="1"/>
    <col min="7" max="7" width="15.140625" style="42" customWidth="1"/>
    <col min="8" max="8" width="16.00390625" style="42" customWidth="1"/>
  </cols>
  <sheetData>
    <row r="1" spans="1:8" ht="13.5" thickBot="1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2:8" ht="13.5" thickBot="1">
      <c r="B2" s="4" t="s">
        <v>2</v>
      </c>
      <c r="C2" s="5"/>
      <c r="D2" s="6">
        <v>0.02</v>
      </c>
      <c r="E2" s="7" t="s">
        <v>3</v>
      </c>
      <c r="F2" s="5"/>
      <c r="G2" s="5"/>
      <c r="H2" s="8"/>
    </row>
    <row r="3" spans="2:8" ht="12.75">
      <c r="B3" s="9"/>
      <c r="C3" s="10"/>
      <c r="D3" s="11" t="s">
        <v>4</v>
      </c>
      <c r="E3" s="12" t="s">
        <v>5</v>
      </c>
      <c r="F3" s="11" t="s">
        <v>46</v>
      </c>
      <c r="G3" s="13" t="s">
        <v>47</v>
      </c>
      <c r="H3" s="14" t="s">
        <v>48</v>
      </c>
    </row>
    <row r="4" spans="2:8" ht="14.25">
      <c r="B4" s="15" t="s">
        <v>49</v>
      </c>
      <c r="C4" s="16" t="s">
        <v>50</v>
      </c>
      <c r="D4" s="17" t="s">
        <v>6</v>
      </c>
      <c r="E4" s="18">
        <f>2.1*10^-4*2.6*D2</f>
        <v>1.092E-05</v>
      </c>
      <c r="F4" s="17" t="s">
        <v>7</v>
      </c>
      <c r="G4" s="18">
        <f>E4/SQRT(3)</f>
        <v>6.304664939550714E-06</v>
      </c>
      <c r="H4" s="19">
        <f>G4^2</f>
        <v>3.9748800000000004E-11</v>
      </c>
    </row>
    <row r="5" spans="2:8" ht="15.75">
      <c r="B5" s="15" t="s">
        <v>51</v>
      </c>
      <c r="C5" s="16" t="s">
        <v>52</v>
      </c>
      <c r="D5" s="17" t="s">
        <v>8</v>
      </c>
      <c r="E5" s="18">
        <f>0.2/100*0.02</f>
        <v>4E-05</v>
      </c>
      <c r="F5" s="20" t="s">
        <v>9</v>
      </c>
      <c r="G5" s="18">
        <f>E5/SQRT(6)</f>
        <v>1.6329931618554523E-05</v>
      </c>
      <c r="H5" s="19">
        <f>G5^2</f>
        <v>2.6666666666666673E-10</v>
      </c>
    </row>
    <row r="6" spans="2:8" ht="15.75" thickBot="1">
      <c r="B6" s="21" t="s">
        <v>53</v>
      </c>
      <c r="C6" s="22" t="s">
        <v>10</v>
      </c>
      <c r="D6" s="23" t="s">
        <v>11</v>
      </c>
      <c r="E6" s="24"/>
      <c r="F6" s="25"/>
      <c r="G6" s="24">
        <v>6.5E-05</v>
      </c>
      <c r="H6" s="26">
        <f>G6^2</f>
        <v>4.224999999999999E-09</v>
      </c>
    </row>
    <row r="7" spans="2:8" ht="12.75">
      <c r="B7" s="98" t="s">
        <v>54</v>
      </c>
      <c r="C7" s="91"/>
      <c r="D7" s="91"/>
      <c r="E7" s="91"/>
      <c r="F7" s="95"/>
      <c r="G7" s="27" t="s">
        <v>55</v>
      </c>
      <c r="H7" s="28" t="s">
        <v>12</v>
      </c>
    </row>
    <row r="8" spans="2:8" ht="13.5" thickBot="1">
      <c r="B8" s="99"/>
      <c r="C8" s="92"/>
      <c r="D8" s="92"/>
      <c r="E8" s="92"/>
      <c r="F8" s="96"/>
      <c r="G8" s="30">
        <f>SQRT(H8)</f>
        <v>6.731578913350616E-05</v>
      </c>
      <c r="H8" s="31">
        <f>SUM(H4:H6)</f>
        <v>4.5314154666666656E-09</v>
      </c>
    </row>
    <row r="9" spans="2:8" ht="12.75">
      <c r="B9" s="32"/>
      <c r="C9" s="3"/>
      <c r="D9" s="3"/>
      <c r="E9" s="3"/>
      <c r="F9" s="3"/>
      <c r="G9" s="3"/>
      <c r="H9" s="3"/>
    </row>
    <row r="10" spans="1:8" ht="13.5" thickBot="1">
      <c r="A10" s="1" t="s">
        <v>0</v>
      </c>
      <c r="B10" s="33" t="s">
        <v>13</v>
      </c>
      <c r="C10" s="3"/>
      <c r="D10" s="3"/>
      <c r="E10" s="3"/>
      <c r="F10" s="3"/>
      <c r="G10" s="3"/>
      <c r="H10" s="3"/>
    </row>
    <row r="11" spans="2:8" ht="13.5" thickBot="1">
      <c r="B11" s="4" t="s">
        <v>14</v>
      </c>
      <c r="C11" s="5"/>
      <c r="D11" s="34">
        <f>0.0193</f>
        <v>0.0193</v>
      </c>
      <c r="E11" s="7" t="s">
        <v>3</v>
      </c>
      <c r="F11" s="5"/>
      <c r="G11" s="5"/>
      <c r="H11" s="8"/>
    </row>
    <row r="12" spans="2:8" ht="12.75">
      <c r="B12" s="9"/>
      <c r="C12" s="10"/>
      <c r="D12" s="11" t="s">
        <v>4</v>
      </c>
      <c r="E12" s="12" t="s">
        <v>5</v>
      </c>
      <c r="F12" s="11" t="s">
        <v>46</v>
      </c>
      <c r="G12" s="13" t="s">
        <v>47</v>
      </c>
      <c r="H12" s="14" t="s">
        <v>48</v>
      </c>
    </row>
    <row r="13" spans="2:8" ht="14.25">
      <c r="B13" s="15" t="s">
        <v>49</v>
      </c>
      <c r="C13" s="16" t="s">
        <v>50</v>
      </c>
      <c r="D13" s="17" t="s">
        <v>6</v>
      </c>
      <c r="E13" s="18">
        <f>2.1*10^-4*2.6*D11</f>
        <v>1.0537800000000001E-05</v>
      </c>
      <c r="F13" s="17" t="s">
        <v>7</v>
      </c>
      <c r="G13" s="18">
        <f>E13/SQRT(3)</f>
        <v>6.084001666666439E-06</v>
      </c>
      <c r="H13" s="19">
        <f>G13^2</f>
        <v>3.701507628000001E-11</v>
      </c>
    </row>
    <row r="14" spans="2:8" ht="15.75">
      <c r="B14" s="15" t="s">
        <v>51</v>
      </c>
      <c r="C14" s="16" t="s">
        <v>56</v>
      </c>
      <c r="D14" s="17" t="s">
        <v>8</v>
      </c>
      <c r="E14" s="18">
        <f>0.2/100*0.025</f>
        <v>5E-05</v>
      </c>
      <c r="F14" s="20" t="s">
        <v>9</v>
      </c>
      <c r="G14" s="18">
        <f>E14/SQRT(6)</f>
        <v>2.0412414523193152E-05</v>
      </c>
      <c r="H14" s="19">
        <f>G14^2</f>
        <v>4.1666666666666673E-10</v>
      </c>
    </row>
    <row r="15" spans="2:8" ht="15.75" thickBot="1">
      <c r="B15" s="21" t="s">
        <v>53</v>
      </c>
      <c r="C15" s="22" t="s">
        <v>10</v>
      </c>
      <c r="D15" s="23" t="s">
        <v>11</v>
      </c>
      <c r="E15" s="24"/>
      <c r="F15" s="23"/>
      <c r="G15" s="35">
        <v>0.000156842</v>
      </c>
      <c r="H15" s="26">
        <f>G15^2</f>
        <v>2.4599412964E-08</v>
      </c>
    </row>
    <row r="16" spans="2:8" ht="12.75">
      <c r="B16" s="101" t="s">
        <v>15</v>
      </c>
      <c r="C16" s="91"/>
      <c r="D16" s="91"/>
      <c r="E16" s="91"/>
      <c r="F16" s="95"/>
      <c r="G16" s="27" t="s">
        <v>57</v>
      </c>
      <c r="H16" s="28" t="s">
        <v>12</v>
      </c>
    </row>
    <row r="17" spans="2:8" ht="13.5" thickBot="1">
      <c r="B17" s="102"/>
      <c r="C17" s="92"/>
      <c r="D17" s="92"/>
      <c r="E17" s="92"/>
      <c r="F17" s="96"/>
      <c r="G17" s="30">
        <f>SQRT(H17)</f>
        <v>0.00015828169416248574</v>
      </c>
      <c r="H17" s="31">
        <f>SUM(H13:H15)</f>
        <v>2.5053094706946668E-08</v>
      </c>
    </row>
    <row r="18" spans="2:8" ht="13.5" thickBot="1">
      <c r="B18" s="32"/>
      <c r="C18" s="3"/>
      <c r="D18" s="3"/>
      <c r="E18" s="3"/>
      <c r="F18" s="3"/>
      <c r="G18" s="3"/>
      <c r="H18" s="3"/>
    </row>
    <row r="19" spans="1:8" ht="12.75" customHeight="1" thickBot="1">
      <c r="A19" s="1" t="s">
        <v>16</v>
      </c>
      <c r="B19" s="4" t="s">
        <v>17</v>
      </c>
      <c r="C19" s="36" t="s">
        <v>18</v>
      </c>
      <c r="D19" s="5">
        <v>1.001</v>
      </c>
      <c r="E19" s="7" t="s">
        <v>19</v>
      </c>
      <c r="F19" s="5"/>
      <c r="G19" s="5"/>
      <c r="H19" s="8"/>
    </row>
    <row r="20" spans="2:8" ht="12.75">
      <c r="B20" s="9"/>
      <c r="C20" s="10"/>
      <c r="D20" s="11" t="s">
        <v>4</v>
      </c>
      <c r="E20" s="12" t="s">
        <v>5</v>
      </c>
      <c r="F20" s="11" t="s">
        <v>46</v>
      </c>
      <c r="G20" s="13" t="s">
        <v>47</v>
      </c>
      <c r="H20" s="14" t="s">
        <v>48</v>
      </c>
    </row>
    <row r="21" spans="2:8" ht="12.75">
      <c r="B21" s="37" t="s">
        <v>58</v>
      </c>
      <c r="C21" s="38" t="s">
        <v>20</v>
      </c>
      <c r="D21" s="17" t="s">
        <v>21</v>
      </c>
      <c r="E21" s="39">
        <v>0.001</v>
      </c>
      <c r="F21" s="17" t="s">
        <v>9</v>
      </c>
      <c r="G21" s="18">
        <f>E21/SQRT(6)</f>
        <v>0.0004082482904638631</v>
      </c>
      <c r="H21" s="40">
        <f>G21*G21</f>
        <v>1.6666666666666673E-07</v>
      </c>
    </row>
    <row r="22" spans="2:8" ht="12.75">
      <c r="B22" s="15" t="s">
        <v>59</v>
      </c>
      <c r="C22" s="17" t="s">
        <v>22</v>
      </c>
      <c r="D22" s="17" t="s">
        <v>6</v>
      </c>
      <c r="E22" s="18">
        <v>0.0001</v>
      </c>
      <c r="F22" s="17" t="s">
        <v>7</v>
      </c>
      <c r="G22" s="18">
        <f>E22/SQRT(3)</f>
        <v>5.7735026918962585E-05</v>
      </c>
      <c r="H22" s="19">
        <f>G22^2</f>
        <v>3.3333333333333342E-09</v>
      </c>
    </row>
    <row r="23" spans="2:8" ht="13.5" thickBot="1">
      <c r="B23" s="21" t="s">
        <v>60</v>
      </c>
      <c r="C23" s="23" t="s">
        <v>22</v>
      </c>
      <c r="D23" s="23" t="s">
        <v>6</v>
      </c>
      <c r="E23" s="24">
        <f>0.0001</f>
        <v>0.0001</v>
      </c>
      <c r="F23" s="23" t="s">
        <v>7</v>
      </c>
      <c r="G23" s="24">
        <f>E23/SQRT(3)</f>
        <v>5.7735026918962585E-05</v>
      </c>
      <c r="H23" s="26">
        <f>G23^2</f>
        <v>3.3333333333333342E-09</v>
      </c>
    </row>
    <row r="24" spans="2:8" ht="12.75">
      <c r="B24" s="98" t="s">
        <v>61</v>
      </c>
      <c r="C24" s="41"/>
      <c r="D24" s="41"/>
      <c r="E24" s="41"/>
      <c r="F24" s="41"/>
      <c r="G24" s="27" t="s">
        <v>55</v>
      </c>
      <c r="H24" s="28" t="s">
        <v>12</v>
      </c>
    </row>
    <row r="25" spans="2:8" ht="13.5" thickBot="1">
      <c r="B25" s="99"/>
      <c r="C25" s="29"/>
      <c r="D25" s="29"/>
      <c r="E25" s="29"/>
      <c r="F25" s="29"/>
      <c r="G25" s="30">
        <f>SQRT(H25)</f>
        <v>0.0004163331998932266</v>
      </c>
      <c r="H25" s="31">
        <f>SUM(H21:H23)</f>
        <v>1.733333333333334E-07</v>
      </c>
    </row>
    <row r="26" spans="2:8" ht="13.5" thickBot="1">
      <c r="B26" s="32"/>
      <c r="C26" s="3"/>
      <c r="D26" s="3"/>
      <c r="E26" s="3"/>
      <c r="F26" s="3"/>
      <c r="G26" s="3"/>
      <c r="H26" s="3"/>
    </row>
    <row r="27" spans="1:8" ht="13.5" thickBot="1">
      <c r="A27" s="1" t="s">
        <v>23</v>
      </c>
      <c r="B27" s="4" t="s">
        <v>24</v>
      </c>
      <c r="C27" s="5"/>
      <c r="D27" s="6">
        <v>1</v>
      </c>
      <c r="E27" s="7" t="s">
        <v>3</v>
      </c>
      <c r="F27" s="5"/>
      <c r="G27" s="5"/>
      <c r="H27" s="8"/>
    </row>
    <row r="28" spans="2:8" ht="12.75">
      <c r="B28" s="9"/>
      <c r="C28" s="10"/>
      <c r="D28" s="11" t="s">
        <v>4</v>
      </c>
      <c r="E28" s="12" t="s">
        <v>5</v>
      </c>
      <c r="F28" s="11" t="s">
        <v>46</v>
      </c>
      <c r="G28" s="13" t="s">
        <v>47</v>
      </c>
      <c r="H28" s="14" t="s">
        <v>48</v>
      </c>
    </row>
    <row r="29" spans="2:10" ht="14.25">
      <c r="B29" s="15" t="s">
        <v>49</v>
      </c>
      <c r="C29" s="16" t="s">
        <v>50</v>
      </c>
      <c r="D29" s="17" t="s">
        <v>6</v>
      </c>
      <c r="E29" s="18">
        <f>2.1*10^-4*2.6*1</f>
        <v>0.000546</v>
      </c>
      <c r="F29" s="17" t="s">
        <v>7</v>
      </c>
      <c r="G29" s="18">
        <f>E29/SQRT(3)</f>
        <v>0.0003152332469775357</v>
      </c>
      <c r="H29" s="19">
        <f>G29^2</f>
        <v>9.937200000000001E-08</v>
      </c>
      <c r="J29" s="42"/>
    </row>
    <row r="30" spans="2:8" ht="15.75">
      <c r="B30" s="15" t="s">
        <v>51</v>
      </c>
      <c r="C30" s="16" t="s">
        <v>56</v>
      </c>
      <c r="D30" s="17" t="s">
        <v>21</v>
      </c>
      <c r="E30" s="18">
        <f>0.2/100*1</f>
        <v>0.002</v>
      </c>
      <c r="F30" s="20" t="s">
        <v>9</v>
      </c>
      <c r="G30" s="18">
        <f>E30/SQRT(6)</f>
        <v>0.0008164965809277262</v>
      </c>
      <c r="H30" s="19">
        <f>G30^2</f>
        <v>6.666666666666669E-07</v>
      </c>
    </row>
    <row r="31" spans="2:8" ht="15.75" thickBot="1">
      <c r="B31" s="21" t="s">
        <v>53</v>
      </c>
      <c r="C31" s="43" t="s">
        <v>10</v>
      </c>
      <c r="D31" s="23" t="s">
        <v>11</v>
      </c>
      <c r="E31" s="25"/>
      <c r="F31" s="23"/>
      <c r="G31" s="44">
        <v>0.041142533</v>
      </c>
      <c r="H31" s="26">
        <f>G31^2</f>
        <v>0.0016927080216560893</v>
      </c>
    </row>
    <row r="32" spans="2:8" ht="12.75">
      <c r="B32" s="100" t="s">
        <v>62</v>
      </c>
      <c r="C32" s="41"/>
      <c r="D32" s="41"/>
      <c r="E32" s="41"/>
      <c r="F32" s="41"/>
      <c r="G32" s="45" t="s">
        <v>55</v>
      </c>
      <c r="H32" s="46" t="s">
        <v>12</v>
      </c>
    </row>
    <row r="33" spans="2:8" ht="13.5" thickBot="1">
      <c r="B33" s="99"/>
      <c r="C33" s="29"/>
      <c r="D33" s="29"/>
      <c r="E33" s="29"/>
      <c r="F33" s="29"/>
      <c r="G33" s="30">
        <f>SQRT(H33)</f>
        <v>0.04115184151800203</v>
      </c>
      <c r="H33" s="31">
        <f>SUM(H29:H31)</f>
        <v>0.0016934740603227558</v>
      </c>
    </row>
    <row r="34" spans="2:8" ht="13.5" thickBot="1">
      <c r="B34" s="32"/>
      <c r="C34" s="3"/>
      <c r="D34" s="3"/>
      <c r="E34" s="3"/>
      <c r="F34" s="3"/>
      <c r="G34" s="3"/>
      <c r="H34" s="3"/>
    </row>
    <row r="35" spans="1:8" ht="13.5" thickBot="1">
      <c r="A35" s="1" t="s">
        <v>23</v>
      </c>
      <c r="B35" s="47" t="s">
        <v>25</v>
      </c>
      <c r="C35" s="48"/>
      <c r="D35" s="48"/>
      <c r="E35" s="48"/>
      <c r="F35" s="48"/>
      <c r="G35" s="48"/>
      <c r="H35" s="49"/>
    </row>
    <row r="36" spans="2:8" ht="12.75">
      <c r="B36" s="9"/>
      <c r="C36" s="50" t="s">
        <v>26</v>
      </c>
      <c r="D36" s="11" t="s">
        <v>4</v>
      </c>
      <c r="E36" s="12" t="s">
        <v>5</v>
      </c>
      <c r="F36" s="11" t="s">
        <v>46</v>
      </c>
      <c r="G36" s="13" t="s">
        <v>47</v>
      </c>
      <c r="H36" s="14" t="s">
        <v>48</v>
      </c>
    </row>
    <row r="37" spans="2:8" ht="12.75">
      <c r="B37" s="51" t="s">
        <v>27</v>
      </c>
      <c r="C37" s="17">
        <v>40.078</v>
      </c>
      <c r="D37" s="17" t="s">
        <v>6</v>
      </c>
      <c r="E37" s="52">
        <v>0.004</v>
      </c>
      <c r="F37" s="17" t="s">
        <v>7</v>
      </c>
      <c r="G37" s="18">
        <f>E37/SQRT(3)</f>
        <v>0.002309401076758503</v>
      </c>
      <c r="H37" s="19">
        <f>G37^2</f>
        <v>5.333333333333334E-06</v>
      </c>
    </row>
    <row r="38" spans="2:8" ht="12.75">
      <c r="B38" s="51" t="s">
        <v>28</v>
      </c>
      <c r="C38" s="53">
        <v>12.0107</v>
      </c>
      <c r="D38" s="17" t="s">
        <v>6</v>
      </c>
      <c r="E38" s="52">
        <v>0.0008</v>
      </c>
      <c r="F38" s="17" t="s">
        <v>7</v>
      </c>
      <c r="G38" s="18">
        <f>E38/SQRT(3)</f>
        <v>0.0004618802153517007</v>
      </c>
      <c r="H38" s="19">
        <f>G38^2</f>
        <v>2.133333333333334E-07</v>
      </c>
    </row>
    <row r="39" spans="2:8" ht="12.75">
      <c r="B39" s="54" t="s">
        <v>29</v>
      </c>
      <c r="C39" s="55">
        <v>15.9994</v>
      </c>
      <c r="D39" s="56" t="s">
        <v>6</v>
      </c>
      <c r="E39" s="57">
        <v>0.0003</v>
      </c>
      <c r="F39" s="56" t="s">
        <v>7</v>
      </c>
      <c r="G39" s="58">
        <f>E39/SQRT(3)</f>
        <v>0.00017320508075688773</v>
      </c>
      <c r="H39" s="59"/>
    </row>
    <row r="40" spans="2:8" ht="13.5" thickBot="1">
      <c r="B40" s="60" t="s">
        <v>30</v>
      </c>
      <c r="C40" s="61">
        <f>3*C39</f>
        <v>47.9982</v>
      </c>
      <c r="D40" s="62"/>
      <c r="E40" s="63"/>
      <c r="F40" s="61"/>
      <c r="G40" s="64">
        <f>3*G39</f>
        <v>0.0005196152422706631</v>
      </c>
      <c r="H40" s="65">
        <f>G40^2</f>
        <v>2.6999999999999996E-07</v>
      </c>
    </row>
    <row r="41" spans="2:8" ht="13.5" thickBot="1">
      <c r="B41" s="66"/>
      <c r="C41" s="67">
        <f>C37+C38+C40</f>
        <v>100.0869</v>
      </c>
      <c r="D41" s="68"/>
      <c r="E41" s="69"/>
      <c r="F41" s="70"/>
      <c r="G41" s="20"/>
      <c r="H41" s="71"/>
    </row>
    <row r="42" spans="2:8" ht="12.75">
      <c r="B42" s="93" t="s">
        <v>63</v>
      </c>
      <c r="C42" s="91"/>
      <c r="D42" s="91"/>
      <c r="E42" s="91"/>
      <c r="F42" s="95"/>
      <c r="G42" s="27" t="s">
        <v>55</v>
      </c>
      <c r="H42" s="28" t="s">
        <v>12</v>
      </c>
    </row>
    <row r="43" spans="2:8" ht="13.5" thickBot="1">
      <c r="B43" s="97"/>
      <c r="C43" s="92"/>
      <c r="D43" s="92"/>
      <c r="E43" s="92"/>
      <c r="F43" s="96"/>
      <c r="G43" s="30">
        <f>SQRT(H43)</f>
        <v>0.002411776661854631</v>
      </c>
      <c r="H43" s="31">
        <f>SUM(H37:H40)</f>
        <v>5.816666666666667E-06</v>
      </c>
    </row>
    <row r="44" spans="2:8" ht="13.5" thickBot="1">
      <c r="B44" s="32"/>
      <c r="C44" s="3"/>
      <c r="D44" s="3"/>
      <c r="E44" s="3"/>
      <c r="F44" s="3"/>
      <c r="G44" s="3"/>
      <c r="H44" s="3"/>
    </row>
    <row r="45" spans="1:7" s="76" customFormat="1" ht="13.5" thickBot="1">
      <c r="A45" s="1" t="s">
        <v>31</v>
      </c>
      <c r="B45" s="72" t="s">
        <v>32</v>
      </c>
      <c r="C45" s="73" t="s">
        <v>33</v>
      </c>
      <c r="D45" s="73" t="s">
        <v>64</v>
      </c>
      <c r="E45" s="13" t="s">
        <v>47</v>
      </c>
      <c r="F45" s="74" t="s">
        <v>65</v>
      </c>
      <c r="G45" s="75" t="s">
        <v>66</v>
      </c>
    </row>
    <row r="46" spans="2:7" s="76" customFormat="1" ht="12.75">
      <c r="B46" s="77" t="s">
        <v>67</v>
      </c>
      <c r="C46" s="78" t="s">
        <v>34</v>
      </c>
      <c r="D46" s="79">
        <f>D19</f>
        <v>1.001</v>
      </c>
      <c r="E46" s="80">
        <f>G25</f>
        <v>0.0004163331998932266</v>
      </c>
      <c r="F46" s="80">
        <f>E46/D46</f>
        <v>0.00041591728261061603</v>
      </c>
      <c r="G46" s="81">
        <f>F46^2</f>
        <v>1.7298718597419903E-07</v>
      </c>
    </row>
    <row r="47" spans="2:7" s="76" customFormat="1" ht="12.75">
      <c r="B47" s="82" t="s">
        <v>35</v>
      </c>
      <c r="C47" s="83" t="s">
        <v>36</v>
      </c>
      <c r="D47" s="53">
        <v>0.995</v>
      </c>
      <c r="E47" s="52">
        <f>0.01/SQRT(3)</f>
        <v>0.005773502691896258</v>
      </c>
      <c r="F47" s="52">
        <f>E47/D47</f>
        <v>0.0058025152682374456</v>
      </c>
      <c r="G47" s="84">
        <f>F47^2</f>
        <v>3.366918343812867E-05</v>
      </c>
    </row>
    <row r="48" spans="2:7" s="76" customFormat="1" ht="12.75">
      <c r="B48" s="82" t="s">
        <v>68</v>
      </c>
      <c r="C48" s="83" t="s">
        <v>37</v>
      </c>
      <c r="D48" s="53">
        <f>D27</f>
        <v>1</v>
      </c>
      <c r="E48" s="52">
        <f>G33</f>
        <v>0.04115184151800203</v>
      </c>
      <c r="F48" s="52">
        <f>E48/D48</f>
        <v>0.04115184151800203</v>
      </c>
      <c r="G48" s="84">
        <f>F48^2</f>
        <v>0.0016934740603227558</v>
      </c>
    </row>
    <row r="49" spans="2:7" s="76" customFormat="1" ht="13.5" thickBot="1">
      <c r="B49" s="85" t="s">
        <v>69</v>
      </c>
      <c r="C49" s="86" t="s">
        <v>38</v>
      </c>
      <c r="D49" s="87">
        <f>C41</f>
        <v>100.0869</v>
      </c>
      <c r="E49" s="88">
        <f>G43</f>
        <v>0.002411776661854631</v>
      </c>
      <c r="F49" s="88">
        <f>E49/D49</f>
        <v>2.4096826476338374E-05</v>
      </c>
      <c r="G49" s="89">
        <f>F49^2</f>
        <v>5.80657046230762E-10</v>
      </c>
    </row>
    <row r="50" spans="2:7" s="76" customFormat="1" ht="12.75">
      <c r="B50" s="93" t="s">
        <v>70</v>
      </c>
      <c r="C50" s="103" t="s">
        <v>39</v>
      </c>
      <c r="D50" s="105">
        <f>(D46*D47)/(D48*D49)</f>
        <v>0.009951302318285409</v>
      </c>
      <c r="E50" s="107">
        <f>F51*D50</f>
        <v>0.00041358608649729004</v>
      </c>
      <c r="F50" s="27" t="s">
        <v>40</v>
      </c>
      <c r="G50" s="28" t="s">
        <v>41</v>
      </c>
    </row>
    <row r="51" spans="2:7" s="76" customFormat="1" ht="13.5" thickBot="1">
      <c r="B51" s="94"/>
      <c r="C51" s="104"/>
      <c r="D51" s="106"/>
      <c r="E51" s="108"/>
      <c r="F51" s="30">
        <f>SQRT(G51)</f>
        <v>0.04156100109001112</v>
      </c>
      <c r="G51" s="31">
        <f>G46+G47+G48+G49</f>
        <v>0.001727316811603905</v>
      </c>
    </row>
    <row r="52" spans="2:8" ht="13.5" thickBot="1">
      <c r="B52" s="32"/>
      <c r="C52" s="3"/>
      <c r="D52" s="3"/>
      <c r="E52" s="3"/>
      <c r="F52" s="3"/>
      <c r="G52" s="3"/>
      <c r="H52" s="3"/>
    </row>
    <row r="53" spans="2:7" s="76" customFormat="1" ht="13.5" thickBot="1">
      <c r="B53" s="72" t="s">
        <v>32</v>
      </c>
      <c r="C53" s="73" t="s">
        <v>33</v>
      </c>
      <c r="D53" s="73" t="s">
        <v>64</v>
      </c>
      <c r="E53" s="13" t="s">
        <v>47</v>
      </c>
      <c r="F53" s="74" t="s">
        <v>65</v>
      </c>
      <c r="G53" s="75" t="s">
        <v>66</v>
      </c>
    </row>
    <row r="54" spans="2:7" s="76" customFormat="1" ht="14.25">
      <c r="B54" s="77" t="s">
        <v>71</v>
      </c>
      <c r="C54" s="78" t="s">
        <v>42</v>
      </c>
      <c r="D54" s="79">
        <f>D50</f>
        <v>0.009951302318285409</v>
      </c>
      <c r="E54" s="80">
        <f>E50</f>
        <v>0.00041358608649729004</v>
      </c>
      <c r="F54" s="80">
        <f>E54/D54</f>
        <v>0.04156100109001112</v>
      </c>
      <c r="G54" s="81">
        <f>F54^2</f>
        <v>0.0017273168116039052</v>
      </c>
    </row>
    <row r="55" spans="2:7" s="76" customFormat="1" ht="14.25">
      <c r="B55" s="82" t="s">
        <v>72</v>
      </c>
      <c r="C55" s="83" t="s">
        <v>43</v>
      </c>
      <c r="D55" s="90">
        <f>D11</f>
        <v>0.0193</v>
      </c>
      <c r="E55" s="52">
        <f>G17</f>
        <v>0.00015828169416248574</v>
      </c>
      <c r="F55" s="52">
        <f>E55/D55</f>
        <v>0.008201124049869727</v>
      </c>
      <c r="G55" s="84">
        <f>F55^2</f>
        <v>6.725843568135163E-05</v>
      </c>
    </row>
    <row r="56" spans="2:7" s="76" customFormat="1" ht="15" thickBot="1">
      <c r="B56" s="85" t="s">
        <v>73</v>
      </c>
      <c r="C56" s="86" t="s">
        <v>44</v>
      </c>
      <c r="D56" s="87">
        <f>D2</f>
        <v>0.02</v>
      </c>
      <c r="E56" s="88">
        <f>G8</f>
        <v>6.731578913350616E-05</v>
      </c>
      <c r="F56" s="88">
        <f>E56/D56</f>
        <v>0.0033657894566753075</v>
      </c>
      <c r="G56" s="89">
        <f>F56^2</f>
        <v>1.1328538666666662E-05</v>
      </c>
    </row>
    <row r="57" spans="2:7" s="76" customFormat="1" ht="12.75">
      <c r="B57" s="93" t="s">
        <v>70</v>
      </c>
      <c r="C57" s="103" t="s">
        <v>45</v>
      </c>
      <c r="D57" s="105">
        <f>(D54*D56)/D55</f>
        <v>0.01031223038164291</v>
      </c>
      <c r="E57" s="107">
        <f>D57*F58</f>
        <v>0.00043822778639484195</v>
      </c>
      <c r="F57" s="27" t="s">
        <v>40</v>
      </c>
      <c r="G57" s="28" t="s">
        <v>41</v>
      </c>
    </row>
    <row r="58" spans="2:7" s="76" customFormat="1" ht="13.5" thickBot="1">
      <c r="B58" s="94"/>
      <c r="C58" s="104"/>
      <c r="D58" s="106"/>
      <c r="E58" s="108"/>
      <c r="F58" s="30">
        <f>SQRT(G58)</f>
        <v>0.04249592669835456</v>
      </c>
      <c r="G58" s="31">
        <f>G54+G55+G56</f>
        <v>0.0018059037859519235</v>
      </c>
    </row>
  </sheetData>
  <mergeCells count="25">
    <mergeCell ref="B7:B8"/>
    <mergeCell ref="C7:C8"/>
    <mergeCell ref="D7:D8"/>
    <mergeCell ref="E7:E8"/>
    <mergeCell ref="E57:E58"/>
    <mergeCell ref="F7:F8"/>
    <mergeCell ref="D50:D51"/>
    <mergeCell ref="C50:C51"/>
    <mergeCell ref="C42:C43"/>
    <mergeCell ref="D42:D43"/>
    <mergeCell ref="E50:E51"/>
    <mergeCell ref="D16:D17"/>
    <mergeCell ref="B57:B58"/>
    <mergeCell ref="C57:C58"/>
    <mergeCell ref="D57:D58"/>
    <mergeCell ref="E16:E17"/>
    <mergeCell ref="B50:B51"/>
    <mergeCell ref="E42:E43"/>
    <mergeCell ref="F42:F43"/>
    <mergeCell ref="F16:F17"/>
    <mergeCell ref="B42:B43"/>
    <mergeCell ref="B24:B25"/>
    <mergeCell ref="B32:B33"/>
    <mergeCell ref="B16:B17"/>
    <mergeCell ref="C16:C17"/>
  </mergeCells>
  <printOptions/>
  <pageMargins left="0.4724409448818898" right="0.7874015748031497" top="0.62" bottom="0.4724409448818898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bchaput</dc:creator>
  <cp:keywords/>
  <dc:description/>
  <cp:lastModifiedBy>bchaput</cp:lastModifiedBy>
  <dcterms:created xsi:type="dcterms:W3CDTF">2011-04-02T18:31:44Z</dcterms:created>
  <dcterms:modified xsi:type="dcterms:W3CDTF">2011-04-02T19:38:18Z</dcterms:modified>
  <cp:category/>
  <cp:version/>
  <cp:contentType/>
  <cp:contentStatus/>
</cp:coreProperties>
</file>